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24"/>
  </bookViews>
  <sheets>
    <sheet name="22政府性基金预算收入" sheetId="94" r:id="rId1"/>
    <sheet name="22政府性基金预算支出" sheetId="95" r:id="rId2"/>
    <sheet name="23政府性基金预算收入" sheetId="96" r:id="rId3"/>
    <sheet name="23政府性基金预算支出" sheetId="97" r:id="rId4"/>
  </sheets>
  <definedNames>
    <definedName name="_xlnm.Print_Area" localSheetId="0">'22政府性基金预算收入'!$A$1:$F$30</definedName>
    <definedName name="_xlnm.Print_Area" localSheetId="1">'22政府性基金预算支出'!$A$1:$F$19</definedName>
    <definedName name="_xlnm.Print_Area" localSheetId="2">'23政府性基金预算收入'!$A$1:$F$30</definedName>
    <definedName name="_xlnm.Print_Area" localSheetId="3">'23政府性基金预算支出'!$A$1:$F$18</definedName>
    <definedName name="地区名称" localSheetId="0">#REF!</definedName>
    <definedName name="地区名称" localSheetId="1">#REF!</definedName>
    <definedName name="地区名称" localSheetId="2">#REF!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<sst xmlns="http://schemas.openxmlformats.org/spreadsheetml/2006/main" count="117" uniqueCount="67">
  <si>
    <t xml:space="preserve"> 表05</t>
  </si>
  <si>
    <t>2022年昌南新区政府性基金预算收入执行情况表（草案）</t>
  </si>
  <si>
    <t>单位：万元</t>
  </si>
  <si>
    <t>收入项目</t>
  </si>
  <si>
    <t>二〇二一年决算数</t>
  </si>
  <si>
    <t>二〇二二年</t>
  </si>
  <si>
    <t>二〇二二年执行数比
二〇二一年
决算数
增减％</t>
  </si>
  <si>
    <t>市人代会批准的预期目标</t>
  </si>
  <si>
    <t>执行数</t>
  </si>
  <si>
    <t>执行数占
预期目标％</t>
  </si>
  <si>
    <t>政府性基金预算收入合计</t>
  </si>
  <si>
    <t>农网还贷资金收入</t>
  </si>
  <si>
    <t>海南省高等级公路车辆通行附加费收入</t>
  </si>
  <si>
    <t>港口建设费收入</t>
  </si>
  <si>
    <t>国家电影事业发展专项资金收入</t>
  </si>
  <si>
    <t>国有土地收益基金收入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</si>
  <si>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</si>
  <si>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</si>
  <si>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</si>
  <si>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</si>
  <si>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</si>
  <si>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</si>
  <si>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</si>
  <si>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大中型水库库区基金收入</t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</si>
  <si>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</si>
  <si>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</si>
  <si>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</si>
  <si>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</si>
  <si>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</si>
  <si>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</si>
  <si>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</si>
  <si>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污水处理费收入</t>
  </si>
  <si>
    <t>彩票发行机构和彩票销售机构的业务费用</t>
  </si>
  <si>
    <t>其他政府性基金收入</t>
  </si>
  <si>
    <t>专项债券对应项目专项收入</t>
  </si>
  <si>
    <t xml:space="preserve"> 表06</t>
  </si>
  <si>
    <t>2022年昌南新区政府性基金预算支出执行情况表（草案）</t>
  </si>
  <si>
    <t>支出项目</t>
  </si>
  <si>
    <t>市人代会批准的预算数</t>
  </si>
  <si>
    <t>执行数占
预算数％</t>
  </si>
  <si>
    <t>政府性基金预算支出合计</t>
  </si>
  <si>
    <t>科学技术支出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</si>
  <si>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</si>
  <si>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</si>
  <si>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</si>
  <si>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</si>
  <si>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</si>
  <si>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</si>
  <si>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</si>
  <si>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</si>
  <si>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</si>
  <si>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其他支出</t>
  </si>
  <si>
    <t>债务付息支出</t>
  </si>
  <si>
    <t>债务发行费用支出</t>
  </si>
  <si>
    <t xml:space="preserve"> 表07</t>
  </si>
  <si>
    <t>2023年昌南新区政府性基金预算收入安排情况表（草案）</t>
  </si>
  <si>
    <t>二〇二二年市人代会批准的预期目标</t>
  </si>
  <si>
    <t>二〇二二年执行数</t>
  </si>
  <si>
    <t>二〇二三年预算数</t>
  </si>
  <si>
    <t>二〇二三年预算数
与二〇二二年比较</t>
  </si>
  <si>
    <t>比预期目标
增减％</t>
  </si>
  <si>
    <t>比执行数
增减％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</si>
  <si>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08</t>
    </r>
  </si>
  <si>
    <t>2023年昌南新区政府性基金预算支出安排情况表（草案）</t>
  </si>
  <si>
    <t>二〇二二年市人代会批准的预算数</t>
  </si>
  <si>
    <t>比预算数
增减％</t>
  </si>
  <si>
    <t>资源勘探工业信息等支出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</si>
</sst>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_ ;[Red]\-0.0\ "/>
  </numFmts>
  <fonts count="30">
    <font>
      <sz val="12"/>
      <name val="宋体"/>
      <charset val="134"/>
    </font>
    <font>
      <sz val="13"/>
      <name val="仿宋_GB2312"/>
      <charset val="134"/>
    </font>
    <font>
      <sz val="9"/>
      <name val="方正小标宋简体"/>
      <charset val="134"/>
    </font>
    <font>
      <b/>
      <sz val="13"/>
      <name val="仿宋_GB2312"/>
      <charset val="134"/>
    </font>
    <font>
      <sz val="9"/>
      <name val="仿宋_GB2312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8" fillId="0" borderId="0"/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6" fillId="0" borderId="0"/>
    <xf numFmtId="0" fontId="15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0" borderId="0" xfId="0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3" fillId="0" borderId="2" xfId="60" applyFont="1" applyFill="1" applyBorder="1" applyAlignment="1">
      <alignment horizontal="distributed" vertical="center" wrapText="1" indent="2"/>
    </xf>
    <xf numFmtId="0" fontId="3" fillId="2" borderId="2" xfId="60" applyFont="1" applyFill="1" applyBorder="1" applyAlignment="1">
      <alignment horizontal="distributed" vertical="center" wrapText="1"/>
    </xf>
    <xf numFmtId="0" fontId="3" fillId="0" borderId="2" xfId="60" applyFont="1" applyFill="1" applyBorder="1" applyAlignment="1">
      <alignment horizontal="distributed" vertical="center" wrapText="1"/>
    </xf>
    <xf numFmtId="0" fontId="3" fillId="0" borderId="3" xfId="60" applyFont="1" applyFill="1" applyBorder="1" applyAlignment="1">
      <alignment horizontal="distributed" vertical="center" wrapText="1"/>
    </xf>
    <xf numFmtId="0" fontId="3" fillId="0" borderId="4" xfId="60" applyFont="1" applyFill="1" applyBorder="1" applyAlignment="1">
      <alignment horizontal="distributed" vertical="center" wrapText="1"/>
    </xf>
    <xf numFmtId="0" fontId="3" fillId="0" borderId="2" xfId="60" applyFont="1" applyFill="1" applyBorder="1" applyAlignment="1">
      <alignment horizontal="distributed" vertical="center" indent="1"/>
    </xf>
    <xf numFmtId="3" fontId="3" fillId="2" borderId="2" xfId="60" applyNumberFormat="1" applyFont="1" applyFill="1" applyBorder="1" applyAlignment="1">
      <alignment vertical="center"/>
    </xf>
    <xf numFmtId="3" fontId="3" fillId="0" borderId="2" xfId="60" applyNumberFormat="1" applyFont="1" applyFill="1" applyBorder="1" applyAlignment="1">
      <alignment vertical="center"/>
    </xf>
    <xf numFmtId="176" fontId="3" fillId="0" borderId="2" xfId="6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3" fontId="1" fillId="2" borderId="2" xfId="60" applyNumberFormat="1" applyFont="1" applyFill="1" applyBorder="1" applyAlignment="1">
      <alignment vertical="center"/>
    </xf>
    <xf numFmtId="3" fontId="1" fillId="0" borderId="2" xfId="60" applyNumberFormat="1" applyFont="1" applyFill="1" applyBorder="1" applyAlignment="1">
      <alignment vertical="center"/>
    </xf>
    <xf numFmtId="176" fontId="1" fillId="0" borderId="2" xfId="60" applyNumberFormat="1" applyFont="1" applyFill="1" applyBorder="1" applyAlignment="1">
      <alignment vertical="center"/>
    </xf>
    <xf numFmtId="0" fontId="1" fillId="0" borderId="2" xfId="60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 shrinkToFit="1"/>
    </xf>
    <xf numFmtId="3" fontId="1" fillId="0" borderId="2" xfId="60" applyNumberFormat="1" applyFont="1" applyFill="1" applyBorder="1" applyAlignment="1">
      <alignment vertical="center" wrapText="1"/>
    </xf>
    <xf numFmtId="0" fontId="3" fillId="0" borderId="5" xfId="60" applyFont="1" applyFill="1" applyBorder="1" applyAlignment="1">
      <alignment horizontal="distributed" vertical="center" indent="2"/>
    </xf>
    <xf numFmtId="177" fontId="3" fillId="0" borderId="2" xfId="60" applyNumberFormat="1" applyFont="1" applyFill="1" applyBorder="1" applyAlignment="1">
      <alignment horizontal="distributed" vertical="center" wrapText="1"/>
    </xf>
    <xf numFmtId="0" fontId="3" fillId="0" borderId="6" xfId="60" applyFont="1" applyFill="1" applyBorder="1" applyAlignment="1">
      <alignment horizontal="distributed" vertical="center" indent="2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差_2016市本级国有资本经营预算收支表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好_2016市本级国有资本经营预算收支表1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2003年3月月报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好_2016市本级国有资本经营预算收支表2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ormal" xfId="54"/>
    <cellStyle name="差_2016市本级国有资本经营预算收支表1" xfId="55"/>
    <cellStyle name="常规 2" xfId="56"/>
    <cellStyle name="常规 3" xfId="57"/>
    <cellStyle name="常规 4" xfId="58"/>
    <cellStyle name="常规 5" xfId="59"/>
    <cellStyle name="常规_2003年人大预算表（全省）" xfId="60"/>
  </cellStyles>
  <tableStyles count="0" defaultTableStyle="TableStyleMedium9" defaultPivotStyle="PivotStyleLight16"/>
  <colors>
    <mruColors>
      <color rgb="004D4D4D"/>
      <color rgb="005F5F5F"/>
      <color rgb="00777777"/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>
    <pageSetUpPr fitToPage="1"/>
  </sheetPr>
  <dimension ref="A1:Q30"/>
  <sheetViews>
    <sheetView showGridLines="0" tabSelected="1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A2" sqref="A2:F2"/>
    </sheetView>
  </sheetViews>
  <sheetFormatPr defaultColWidth="6.125" defaultRowHeight="14.25" customHeight="1"/>
  <cols>
    <col min="1" max="1" width="37.625" style="5" customWidth="1"/>
    <col min="2" max="3" width="12.125" style="6" customWidth="1"/>
    <col min="4" max="6" width="12.125" style="5" customWidth="1"/>
    <col min="7" max="7" width="8" style="5" customWidth="1"/>
    <col min="8" max="10" width="6.125" style="5"/>
    <col min="11" max="11" width="8" style="5" customWidth="1"/>
    <col min="12" max="16" width="6.125" style="5"/>
    <col min="17" max="17" width="8" style="5" customWidth="1"/>
    <col min="18" max="16384" width="6.125" style="5"/>
  </cols>
  <sheetData>
    <row r="1" s="1" customFormat="1" ht="39.95" customHeight="1" spans="1:3">
      <c r="A1" s="7" t="s">
        <v>0</v>
      </c>
      <c r="B1" s="8"/>
      <c r="C1" s="8"/>
    </row>
    <row r="2" s="2" customFormat="1" ht="30.95" customHeight="1" spans="1:6">
      <c r="A2" s="9" t="s">
        <v>1</v>
      </c>
      <c r="B2" s="10"/>
      <c r="C2" s="10"/>
      <c r="D2" s="9"/>
      <c r="E2" s="9"/>
      <c r="F2" s="9"/>
    </row>
    <row r="3" s="1" customFormat="1" ht="22.5" customHeight="1" spans="1:6">
      <c r="A3" s="11"/>
      <c r="B3" s="8"/>
      <c r="C3" s="8"/>
      <c r="D3" s="12" t="s">
        <v>2</v>
      </c>
      <c r="E3" s="12"/>
      <c r="F3" s="12"/>
    </row>
    <row r="4" s="3" customFormat="1" ht="31.9" customHeight="1" spans="1:6">
      <c r="A4" s="29" t="s">
        <v>3</v>
      </c>
      <c r="B4" s="14" t="s">
        <v>4</v>
      </c>
      <c r="C4" s="14" t="s">
        <v>5</v>
      </c>
      <c r="D4" s="15"/>
      <c r="E4" s="15"/>
      <c r="F4" s="30" t="s">
        <v>6</v>
      </c>
    </row>
    <row r="5" s="4" customFormat="1" ht="77.1" customHeight="1" spans="1:6">
      <c r="A5" s="31"/>
      <c r="B5" s="14"/>
      <c r="C5" s="14" t="s">
        <v>7</v>
      </c>
      <c r="D5" s="15" t="s">
        <v>8</v>
      </c>
      <c r="E5" s="30" t="s">
        <v>9</v>
      </c>
      <c r="F5" s="30"/>
    </row>
    <row r="6" s="1" customFormat="1" ht="22.5" customHeight="1" spans="1:6">
      <c r="A6" s="18" t="s">
        <v>10</v>
      </c>
      <c r="B6" s="19">
        <f>SUM(B7:B13,B19:B20,B23:B30)</f>
        <v>88235</v>
      </c>
      <c r="C6" s="19">
        <f>SUM(C7:C13,C19:C20,C23:C30)</f>
        <v>114301</v>
      </c>
      <c r="D6" s="20">
        <f>SUM(D7:D13,D19:D20,D23:D30)</f>
        <v>109344</v>
      </c>
      <c r="E6" s="21">
        <f>IF(AND(D6&gt;0,C6&gt;0)=TRUE,D6/C6*100,"")</f>
        <v>95.663205046325</v>
      </c>
      <c r="F6" s="21">
        <f>IF(AND(D6&gt;0,B6&gt;0)=TRUE,D6/B6*100-100,"")</f>
        <v>23.9236130787103</v>
      </c>
    </row>
    <row r="7" s="1" customFormat="1" ht="22.5" customHeight="1" spans="1:6">
      <c r="A7" s="22" t="s">
        <v>11</v>
      </c>
      <c r="B7" s="23"/>
      <c r="C7" s="23"/>
      <c r="D7" s="24"/>
      <c r="E7" s="25" t="str">
        <f t="shared" ref="E7:E30" si="0">IF(AND(D7&gt;0,C7&gt;0)=TRUE,D7/C7*100,"")</f>
        <v/>
      </c>
      <c r="F7" s="25" t="str">
        <f t="shared" ref="F7:F30" si="1">IF(AND(D7&gt;0,B7&gt;0)=TRUE,D7/B7*100-100,"")</f>
        <v/>
      </c>
    </row>
    <row r="8" s="1" customFormat="1" ht="22.5" customHeight="1" spans="1:6">
      <c r="A8" s="27" t="s">
        <v>12</v>
      </c>
      <c r="B8" s="23"/>
      <c r="C8" s="23"/>
      <c r="D8" s="24"/>
      <c r="E8" s="25" t="str">
        <f t="shared" si="0"/>
        <v/>
      </c>
      <c r="F8" s="25" t="str">
        <f t="shared" si="1"/>
        <v/>
      </c>
    </row>
    <row r="9" s="1" customFormat="1" ht="22.5" customHeight="1" spans="1:6">
      <c r="A9" s="22" t="s">
        <v>13</v>
      </c>
      <c r="B9" s="23"/>
      <c r="C9" s="23"/>
      <c r="D9" s="24"/>
      <c r="E9" s="25" t="str">
        <f t="shared" si="0"/>
        <v/>
      </c>
      <c r="F9" s="25" t="str">
        <f t="shared" si="1"/>
        <v/>
      </c>
    </row>
    <row r="10" s="1" customFormat="1" ht="22.5" customHeight="1" spans="1:6">
      <c r="A10" s="22" t="s">
        <v>14</v>
      </c>
      <c r="B10" s="23"/>
      <c r="C10" s="23"/>
      <c r="D10" s="24"/>
      <c r="E10" s="25" t="str">
        <f t="shared" si="0"/>
        <v/>
      </c>
      <c r="F10" s="25" t="str">
        <f t="shared" si="1"/>
        <v/>
      </c>
    </row>
    <row r="11" s="1" customFormat="1" ht="22.5" customHeight="1" spans="1:6">
      <c r="A11" s="22" t="s">
        <v>15</v>
      </c>
      <c r="B11" s="23"/>
      <c r="C11" s="23"/>
      <c r="D11" s="24"/>
      <c r="E11" s="25" t="str">
        <f t="shared" si="0"/>
        <v/>
      </c>
      <c r="F11" s="25" t="str">
        <f t="shared" si="1"/>
        <v/>
      </c>
    </row>
    <row r="12" s="1" customFormat="1" ht="22.5" customHeight="1" spans="1:6">
      <c r="A12" s="22" t="s">
        <v>16</v>
      </c>
      <c r="B12" s="23"/>
      <c r="C12" s="23"/>
      <c r="D12" s="24"/>
      <c r="E12" s="25" t="str">
        <f t="shared" si="0"/>
        <v/>
      </c>
      <c r="F12" s="25" t="str">
        <f t="shared" si="1"/>
        <v/>
      </c>
    </row>
    <row r="13" s="1" customFormat="1" ht="22.5" customHeight="1" spans="1:6">
      <c r="A13" s="22" t="s">
        <v>17</v>
      </c>
      <c r="B13" s="23">
        <f>SUM(B14:B18)</f>
        <v>85110</v>
      </c>
      <c r="C13" s="23">
        <f>SUM(C14:C18)</f>
        <v>107983</v>
      </c>
      <c r="D13" s="23">
        <f>SUM(D14:D18)</f>
        <v>102846</v>
      </c>
      <c r="E13" s="25">
        <f t="shared" si="0"/>
        <v>95.2427696952298</v>
      </c>
      <c r="F13" s="25">
        <f t="shared" si="1"/>
        <v>20.8389143461403</v>
      </c>
    </row>
    <row r="14" s="1" customFormat="1" ht="22.5" customHeight="1" spans="1:6">
      <c r="A14" s="27" t="s">
        <v>18</v>
      </c>
      <c r="B14" s="23">
        <v>85507</v>
      </c>
      <c r="C14" s="23">
        <v>107983</v>
      </c>
      <c r="D14" s="24">
        <f>35160+68488</f>
        <v>103648</v>
      </c>
      <c r="E14" s="25">
        <f t="shared" si="0"/>
        <v>95.9854791957993</v>
      </c>
      <c r="F14" s="25">
        <f t="shared" si="1"/>
        <v>21.2158068930029</v>
      </c>
    </row>
    <row r="15" s="1" customFormat="1" ht="22.5" customHeight="1" spans="1:6">
      <c r="A15" s="27" t="s">
        <v>19</v>
      </c>
      <c r="B15" s="23"/>
      <c r="C15" s="23"/>
      <c r="D15" s="24"/>
      <c r="E15" s="25" t="str">
        <f t="shared" si="0"/>
        <v/>
      </c>
      <c r="F15" s="25" t="str">
        <f t="shared" si="1"/>
        <v/>
      </c>
    </row>
    <row r="16" s="1" customFormat="1" ht="22.5" customHeight="1" spans="1:6">
      <c r="A16" s="27" t="s">
        <v>20</v>
      </c>
      <c r="B16" s="23"/>
      <c r="C16" s="23"/>
      <c r="D16" s="24"/>
      <c r="E16" s="25" t="str">
        <f t="shared" si="0"/>
        <v/>
      </c>
      <c r="F16" s="25" t="str">
        <f t="shared" si="1"/>
        <v/>
      </c>
    </row>
    <row r="17" s="1" customFormat="1" ht="22.5" customHeight="1" spans="1:6">
      <c r="A17" s="27" t="s">
        <v>21</v>
      </c>
      <c r="B17" s="23">
        <v>-397</v>
      </c>
      <c r="C17" s="23"/>
      <c r="D17" s="24">
        <v>-802</v>
      </c>
      <c r="E17" s="25" t="str">
        <f t="shared" si="0"/>
        <v/>
      </c>
      <c r="F17" s="25" t="str">
        <f t="shared" si="1"/>
        <v/>
      </c>
    </row>
    <row r="18" s="1" customFormat="1" ht="22.5" customHeight="1" spans="1:6">
      <c r="A18" s="27" t="s">
        <v>22</v>
      </c>
      <c r="B18" s="23"/>
      <c r="C18" s="23"/>
      <c r="D18" s="24"/>
      <c r="E18" s="25" t="str">
        <f t="shared" si="0"/>
        <v/>
      </c>
      <c r="F18" s="25" t="str">
        <f t="shared" si="1"/>
        <v/>
      </c>
    </row>
    <row r="19" s="1" customFormat="1" ht="22.5" customHeight="1" spans="1:6">
      <c r="A19" s="22" t="s">
        <v>23</v>
      </c>
      <c r="B19" s="23"/>
      <c r="C19" s="23"/>
      <c r="D19" s="24"/>
      <c r="E19" s="25" t="str">
        <f t="shared" si="0"/>
        <v/>
      </c>
      <c r="F19" s="25" t="str">
        <f t="shared" si="1"/>
        <v/>
      </c>
    </row>
    <row r="20" s="1" customFormat="1" ht="22.5" customHeight="1" spans="1:6">
      <c r="A20" s="22" t="s">
        <v>24</v>
      </c>
      <c r="B20" s="23">
        <f>SUM(B21:B22)</f>
        <v>0</v>
      </c>
      <c r="C20" s="23">
        <f>SUM(C21:C22)</f>
        <v>0</v>
      </c>
      <c r="D20" s="24"/>
      <c r="E20" s="25" t="str">
        <f t="shared" si="0"/>
        <v/>
      </c>
      <c r="F20" s="25" t="str">
        <f t="shared" si="1"/>
        <v/>
      </c>
    </row>
    <row r="21" s="1" customFormat="1" ht="22.5" customHeight="1" spans="1:6">
      <c r="A21" s="27" t="s">
        <v>25</v>
      </c>
      <c r="B21" s="23"/>
      <c r="C21" s="23"/>
      <c r="D21" s="24"/>
      <c r="E21" s="25" t="str">
        <f t="shared" si="0"/>
        <v/>
      </c>
      <c r="F21" s="25" t="str">
        <f t="shared" si="1"/>
        <v/>
      </c>
    </row>
    <row r="22" s="1" customFormat="1" ht="22.5" customHeight="1" spans="1:6">
      <c r="A22" s="27" t="s">
        <v>26</v>
      </c>
      <c r="B22" s="23"/>
      <c r="C22" s="23"/>
      <c r="D22" s="24"/>
      <c r="E22" s="25" t="str">
        <f t="shared" si="0"/>
        <v/>
      </c>
      <c r="F22" s="25" t="str">
        <f t="shared" si="1"/>
        <v/>
      </c>
    </row>
    <row r="23" s="1" customFormat="1" ht="22.5" customHeight="1" spans="1:6">
      <c r="A23" s="22" t="s">
        <v>27</v>
      </c>
      <c r="B23" s="23">
        <v>1566</v>
      </c>
      <c r="C23" s="23">
        <v>2600</v>
      </c>
      <c r="D23" s="24">
        <v>2500</v>
      </c>
      <c r="E23" s="25">
        <f t="shared" si="0"/>
        <v>96.1538461538462</v>
      </c>
      <c r="F23" s="25">
        <f t="shared" si="1"/>
        <v>59.6424010217114</v>
      </c>
    </row>
    <row r="24" s="4" customFormat="1" ht="22.5" customHeight="1" spans="1:17">
      <c r="A24" s="22" t="s">
        <v>28</v>
      </c>
      <c r="B24" s="23"/>
      <c r="C24" s="23"/>
      <c r="D24" s="24"/>
      <c r="E24" s="25" t="str">
        <f t="shared" si="0"/>
        <v/>
      </c>
      <c r="F24" s="25" t="str">
        <f t="shared" si="1"/>
        <v/>
      </c>
      <c r="G24" s="1"/>
      <c r="Q24" s="1"/>
    </row>
    <row r="25" s="1" customFormat="1" ht="22.5" customHeight="1" spans="1:6">
      <c r="A25" s="22" t="s">
        <v>29</v>
      </c>
      <c r="B25" s="23"/>
      <c r="C25" s="23"/>
      <c r="D25" s="24"/>
      <c r="E25" s="25" t="str">
        <f t="shared" si="0"/>
        <v/>
      </c>
      <c r="F25" s="25" t="str">
        <f t="shared" si="1"/>
        <v/>
      </c>
    </row>
    <row r="26" s="1" customFormat="1" ht="22.5" customHeight="1" spans="1:6">
      <c r="A26" s="22" t="s">
        <v>30</v>
      </c>
      <c r="B26" s="23"/>
      <c r="C26" s="23"/>
      <c r="D26" s="24"/>
      <c r="E26" s="25" t="str">
        <f t="shared" si="0"/>
        <v/>
      </c>
      <c r="F26" s="25" t="str">
        <f t="shared" si="1"/>
        <v/>
      </c>
    </row>
    <row r="27" s="1" customFormat="1" ht="22.5" customHeight="1" spans="1:6">
      <c r="A27" s="22" t="s">
        <v>31</v>
      </c>
      <c r="B27" s="23">
        <v>323</v>
      </c>
      <c r="C27" s="23">
        <v>400</v>
      </c>
      <c r="D27" s="24">
        <v>263</v>
      </c>
      <c r="E27" s="25">
        <f t="shared" si="0"/>
        <v>65.75</v>
      </c>
      <c r="F27" s="25">
        <f t="shared" si="1"/>
        <v>-18.5758513931889</v>
      </c>
    </row>
    <row r="28" s="1" customFormat="1" ht="22.5" customHeight="1" spans="1:6">
      <c r="A28" s="27" t="s">
        <v>32</v>
      </c>
      <c r="B28" s="23"/>
      <c r="C28" s="23"/>
      <c r="D28" s="24"/>
      <c r="E28" s="25" t="str">
        <f t="shared" si="0"/>
        <v/>
      </c>
      <c r="F28" s="25" t="str">
        <f t="shared" si="1"/>
        <v/>
      </c>
    </row>
    <row r="29" s="1" customFormat="1" ht="22.5" customHeight="1" spans="1:6">
      <c r="A29" s="22" t="s">
        <v>33</v>
      </c>
      <c r="B29" s="23"/>
      <c r="C29" s="23"/>
      <c r="D29" s="24"/>
      <c r="E29" s="25" t="str">
        <f t="shared" si="0"/>
        <v/>
      </c>
      <c r="F29" s="25" t="str">
        <f t="shared" si="1"/>
        <v/>
      </c>
    </row>
    <row r="30" s="1" customFormat="1" ht="22.5" customHeight="1" spans="1:6">
      <c r="A30" s="22" t="s">
        <v>34</v>
      </c>
      <c r="B30" s="23">
        <v>1236</v>
      </c>
      <c r="C30" s="23">
        <v>3318</v>
      </c>
      <c r="D30" s="24">
        <v>3735</v>
      </c>
      <c r="E30" s="25">
        <f t="shared" si="0"/>
        <v>112.567811934901</v>
      </c>
      <c r="F30" s="25">
        <f t="shared" si="1"/>
        <v>202.184466019417</v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>
    <pageSetUpPr fitToPage="1"/>
  </sheetPr>
  <dimension ref="A1:F19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D8" sqref="D8"/>
    </sheetView>
  </sheetViews>
  <sheetFormatPr defaultColWidth="6.125" defaultRowHeight="14.25" customHeight="1" outlineLevelCol="5"/>
  <cols>
    <col min="1" max="1" width="37.625" style="5" customWidth="1"/>
    <col min="2" max="3" width="12.125" style="6" customWidth="1"/>
    <col min="4" max="6" width="12.125" style="5" customWidth="1"/>
    <col min="7" max="7" width="8.375" style="5" customWidth="1"/>
    <col min="8" max="9" width="6.125" style="5"/>
    <col min="10" max="10" width="8" style="5" customWidth="1"/>
    <col min="11" max="15" width="6.125" style="5"/>
    <col min="16" max="16" width="8" style="5" customWidth="1"/>
    <col min="17" max="16384" width="6.125" style="5"/>
  </cols>
  <sheetData>
    <row r="1" s="1" customFormat="1" ht="39.95" customHeight="1" spans="1:3">
      <c r="A1" s="7" t="s">
        <v>35</v>
      </c>
      <c r="B1" s="8"/>
      <c r="C1" s="8"/>
    </row>
    <row r="2" s="2" customFormat="1" ht="30.95" customHeight="1" spans="1:6">
      <c r="A2" s="9" t="s">
        <v>36</v>
      </c>
      <c r="B2" s="10"/>
      <c r="C2" s="10"/>
      <c r="D2" s="9"/>
      <c r="E2" s="9"/>
      <c r="F2" s="9"/>
    </row>
    <row r="3" s="1" customFormat="1" ht="22.5" customHeight="1" spans="1:6">
      <c r="A3" s="11"/>
      <c r="B3" s="8"/>
      <c r="C3" s="8"/>
      <c r="D3" s="12" t="s">
        <v>2</v>
      </c>
      <c r="E3" s="12"/>
      <c r="F3" s="12"/>
    </row>
    <row r="4" s="3" customFormat="1" ht="31.9" customHeight="1" spans="1:6">
      <c r="A4" s="29" t="s">
        <v>37</v>
      </c>
      <c r="B4" s="14" t="s">
        <v>4</v>
      </c>
      <c r="C4" s="14" t="s">
        <v>5</v>
      </c>
      <c r="D4" s="15"/>
      <c r="E4" s="15"/>
      <c r="F4" s="30" t="s">
        <v>6</v>
      </c>
    </row>
    <row r="5" s="4" customFormat="1" ht="75.95" customHeight="1" spans="1:6">
      <c r="A5" s="31"/>
      <c r="B5" s="14"/>
      <c r="C5" s="14" t="s">
        <v>38</v>
      </c>
      <c r="D5" s="15" t="s">
        <v>8</v>
      </c>
      <c r="E5" s="30" t="s">
        <v>39</v>
      </c>
      <c r="F5" s="30"/>
    </row>
    <row r="6" s="1" customFormat="1" ht="22.5" customHeight="1" spans="1:6">
      <c r="A6" s="18" t="s">
        <v>40</v>
      </c>
      <c r="B6" s="19">
        <f>SUM(B7:B19)</f>
        <v>143165</v>
      </c>
      <c r="C6" s="19">
        <f>SUM(C7:C19)</f>
        <v>100322</v>
      </c>
      <c r="D6" s="20">
        <f>SUM(D7:D19)</f>
        <v>143517</v>
      </c>
      <c r="E6" s="21">
        <f>IF(AND(D6&gt;0,C6&gt;0)=TRUE,D6/C6*100,"")</f>
        <v>143.056358525548</v>
      </c>
      <c r="F6" s="21">
        <f>IF(AND(D6&gt;0,B6&gt;0)=TRUE,D6/B6*100-100,"")</f>
        <v>0.245870149827127</v>
      </c>
    </row>
    <row r="7" s="1" customFormat="1" ht="22.5" customHeight="1" spans="1:6">
      <c r="A7" s="22" t="s">
        <v>41</v>
      </c>
      <c r="B7" s="23"/>
      <c r="C7" s="23"/>
      <c r="D7" s="24"/>
      <c r="E7" s="25" t="str">
        <f t="shared" ref="E7:E19" si="0">IF(AND(D7&gt;0,C7&gt;0)=TRUE,D7/C7*100,"")</f>
        <v/>
      </c>
      <c r="F7" s="25" t="str">
        <f t="shared" ref="F7:F19" si="1">IF(AND(D7&gt;0,B7&gt;0)=TRUE,D7/B7*100-100,"")</f>
        <v/>
      </c>
    </row>
    <row r="8" s="1" customFormat="1" ht="22.5" customHeight="1" spans="1:6">
      <c r="A8" s="22" t="s">
        <v>42</v>
      </c>
      <c r="B8" s="23"/>
      <c r="C8" s="23"/>
      <c r="D8" s="24"/>
      <c r="E8" s="25" t="str">
        <f t="shared" si="0"/>
        <v/>
      </c>
      <c r="F8" s="25" t="str">
        <f t="shared" si="1"/>
        <v/>
      </c>
    </row>
    <row r="9" s="1" customFormat="1" ht="22.5" customHeight="1" spans="1:6">
      <c r="A9" s="22" t="s">
        <v>43</v>
      </c>
      <c r="B9" s="23"/>
      <c r="C9" s="23"/>
      <c r="D9" s="24">
        <v>142</v>
      </c>
      <c r="E9" s="25" t="str">
        <f t="shared" si="0"/>
        <v/>
      </c>
      <c r="F9" s="25" t="str">
        <f t="shared" si="1"/>
        <v/>
      </c>
    </row>
    <row r="10" s="1" customFormat="1" ht="22.5" customHeight="1" spans="1:6">
      <c r="A10" s="22" t="s">
        <v>44</v>
      </c>
      <c r="B10" s="23"/>
      <c r="C10" s="23"/>
      <c r="D10" s="24"/>
      <c r="E10" s="25" t="str">
        <f t="shared" si="0"/>
        <v/>
      </c>
      <c r="F10" s="25" t="str">
        <f t="shared" si="1"/>
        <v/>
      </c>
    </row>
    <row r="11" s="1" customFormat="1" ht="22.5" customHeight="1" spans="1:6">
      <c r="A11" s="22" t="s">
        <v>45</v>
      </c>
      <c r="B11" s="23">
        <f>7335+62176+515+81+1409+323+1000</f>
        <v>72839</v>
      </c>
      <c r="C11" s="23">
        <v>96861</v>
      </c>
      <c r="D11" s="24">
        <v>94133</v>
      </c>
      <c r="E11" s="25">
        <f t="shared" si="0"/>
        <v>97.1835929837602</v>
      </c>
      <c r="F11" s="25">
        <f t="shared" si="1"/>
        <v>29.2343387470998</v>
      </c>
    </row>
    <row r="12" s="1" customFormat="1" ht="22.5" customHeight="1" spans="1:6">
      <c r="A12" s="22" t="s">
        <v>46</v>
      </c>
      <c r="B12" s="23"/>
      <c r="C12" s="23"/>
      <c r="D12" s="24"/>
      <c r="E12" s="25" t="str">
        <f t="shared" si="0"/>
        <v/>
      </c>
      <c r="F12" s="25" t="str">
        <f t="shared" si="1"/>
        <v/>
      </c>
    </row>
    <row r="13" s="1" customFormat="1" ht="22.5" customHeight="1" spans="1:6">
      <c r="A13" s="22" t="s">
        <v>47</v>
      </c>
      <c r="B13" s="23"/>
      <c r="C13" s="23"/>
      <c r="D13" s="24"/>
      <c r="E13" s="25" t="str">
        <f t="shared" si="0"/>
        <v/>
      </c>
      <c r="F13" s="25" t="str">
        <f t="shared" si="1"/>
        <v/>
      </c>
    </row>
    <row r="14" s="1" customFormat="1" ht="22.5" customHeight="1" spans="1:6">
      <c r="A14" s="22" t="s">
        <v>48</v>
      </c>
      <c r="B14" s="23"/>
      <c r="C14" s="23"/>
      <c r="D14" s="24"/>
      <c r="E14" s="25" t="str">
        <f t="shared" si="0"/>
        <v/>
      </c>
      <c r="F14" s="25" t="str">
        <f t="shared" si="1"/>
        <v/>
      </c>
    </row>
    <row r="15" s="1" customFormat="1" ht="22.5" customHeight="1" spans="1:6">
      <c r="A15" s="22" t="s">
        <v>49</v>
      </c>
      <c r="B15" s="23"/>
      <c r="C15" s="23"/>
      <c r="D15" s="24"/>
      <c r="E15" s="25" t="str">
        <f t="shared" si="0"/>
        <v/>
      </c>
      <c r="F15" s="25" t="str">
        <f t="shared" si="1"/>
        <v/>
      </c>
    </row>
    <row r="16" s="1" customFormat="1" ht="22.5" customHeight="1" spans="1:6">
      <c r="A16" s="22" t="s">
        <v>50</v>
      </c>
      <c r="B16" s="23"/>
      <c r="C16" s="23"/>
      <c r="D16" s="24"/>
      <c r="E16" s="25" t="str">
        <f t="shared" si="0"/>
        <v/>
      </c>
      <c r="F16" s="25" t="str">
        <f t="shared" si="1"/>
        <v/>
      </c>
    </row>
    <row r="17" s="1" customFormat="1" ht="22.5" customHeight="1" spans="1:6">
      <c r="A17" s="22" t="s">
        <v>51</v>
      </c>
      <c r="B17" s="23">
        <f>69000+10</f>
        <v>69010</v>
      </c>
      <c r="C17" s="23">
        <f>40+15+8</f>
        <v>63</v>
      </c>
      <c r="D17" s="24">
        <v>45427</v>
      </c>
      <c r="E17" s="25">
        <f t="shared" si="0"/>
        <v>72106.3492063492</v>
      </c>
      <c r="F17" s="25">
        <f t="shared" si="1"/>
        <v>-34.1733082162006</v>
      </c>
    </row>
    <row r="18" s="1" customFormat="1" ht="22.5" customHeight="1" spans="1:6">
      <c r="A18" s="22" t="s">
        <v>52</v>
      </c>
      <c r="B18" s="23">
        <f>80+327+849</f>
        <v>1256</v>
      </c>
      <c r="C18" s="23">
        <f>80+356+2962</f>
        <v>3398</v>
      </c>
      <c r="D18" s="24">
        <v>3776</v>
      </c>
      <c r="E18" s="25">
        <f t="shared" si="0"/>
        <v>111.124190700412</v>
      </c>
      <c r="F18" s="25">
        <f t="shared" si="1"/>
        <v>200.636942675159</v>
      </c>
    </row>
    <row r="19" s="1" customFormat="1" ht="22.5" customHeight="1" spans="1:6">
      <c r="A19" s="22" t="s">
        <v>53</v>
      </c>
      <c r="B19" s="23">
        <v>60</v>
      </c>
      <c r="C19" s="23"/>
      <c r="D19" s="24">
        <v>39</v>
      </c>
      <c r="E19" s="25" t="str">
        <f t="shared" si="0"/>
        <v/>
      </c>
      <c r="F19" s="25">
        <f t="shared" si="1"/>
        <v>-35</v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>
    <pageSetUpPr fitToPage="1"/>
  </sheetPr>
  <dimension ref="A1:G30"/>
  <sheetViews>
    <sheetView showGridLines="0" view="pageBreakPreview" zoomScale="75" zoomScaleNormal="75" workbookViewId="0">
      <pane xSplit="1" ySplit="5" topLeftCell="B6" activePane="bottomRight" state="frozen"/>
      <selection/>
      <selection pane="topRight"/>
      <selection pane="bottomLeft"/>
      <selection pane="bottomRight" activeCell="D9" sqref="D9"/>
    </sheetView>
  </sheetViews>
  <sheetFormatPr defaultColWidth="6.125" defaultRowHeight="14.25" customHeight="1" outlineLevelCol="6"/>
  <cols>
    <col min="1" max="1" width="37.625" style="5" customWidth="1"/>
    <col min="2" max="3" width="12.125" style="6" customWidth="1"/>
    <col min="4" max="6" width="12.125" style="5" customWidth="1"/>
    <col min="7" max="7" width="7.625" style="5" customWidth="1"/>
    <col min="8" max="9" width="8" style="5" customWidth="1"/>
    <col min="10" max="16384" width="6.125" style="5"/>
  </cols>
  <sheetData>
    <row r="1" s="1" customFormat="1" ht="39.95" customHeight="1" spans="1:3">
      <c r="A1" s="7" t="s">
        <v>54</v>
      </c>
      <c r="B1" s="8"/>
      <c r="C1" s="8"/>
    </row>
    <row r="2" s="2" customFormat="1" ht="30.95" customHeight="1" spans="1:6">
      <c r="A2" s="9" t="s">
        <v>55</v>
      </c>
      <c r="B2" s="10"/>
      <c r="C2" s="10"/>
      <c r="D2" s="9"/>
      <c r="E2" s="9"/>
      <c r="F2" s="9"/>
    </row>
    <row r="3" s="1" customFormat="1" ht="22.5" customHeight="1" spans="1:6">
      <c r="A3" s="11"/>
      <c r="B3" s="8"/>
      <c r="C3" s="8"/>
      <c r="D3" s="12" t="s">
        <v>2</v>
      </c>
      <c r="E3" s="12"/>
      <c r="F3" s="12"/>
    </row>
    <row r="4" s="3" customFormat="1" ht="31.9" customHeight="1" spans="1:6">
      <c r="A4" s="13" t="s">
        <v>3</v>
      </c>
      <c r="B4" s="14" t="s">
        <v>56</v>
      </c>
      <c r="C4" s="14" t="s">
        <v>57</v>
      </c>
      <c r="D4" s="15" t="s">
        <v>58</v>
      </c>
      <c r="E4" s="16" t="s">
        <v>59</v>
      </c>
      <c r="F4" s="17"/>
    </row>
    <row r="5" s="4" customFormat="1" ht="52.15" customHeight="1" spans="1:6">
      <c r="A5" s="13"/>
      <c r="B5" s="14"/>
      <c r="C5" s="14"/>
      <c r="D5" s="15"/>
      <c r="E5" s="15" t="s">
        <v>60</v>
      </c>
      <c r="F5" s="15" t="s">
        <v>61</v>
      </c>
    </row>
    <row r="6" s="1" customFormat="1" ht="22.5" customHeight="1" spans="1:6">
      <c r="A6" s="18" t="s">
        <v>10</v>
      </c>
      <c r="B6" s="19">
        <f>SUM(B7:B13,B19:B20,B23:B30)</f>
        <v>114301</v>
      </c>
      <c r="C6" s="19">
        <f>SUM(C7:C13,C19:C20,C23:C30)</f>
        <v>109344</v>
      </c>
      <c r="D6" s="20">
        <f>SUM(D7:D13,D19:D20,D23:D30)</f>
        <v>116743</v>
      </c>
      <c r="E6" s="21">
        <f>IF(AND(D6&gt;0,B6&gt;0)=TRUE,D6/B6*100-100,"")</f>
        <v>2.13646424790683</v>
      </c>
      <c r="F6" s="21">
        <f>IF(AND(D6&gt;0,C6&gt;0)=TRUE,D6/C6*100-100,"")</f>
        <v>6.76671788118233</v>
      </c>
    </row>
    <row r="7" s="1" customFormat="1" ht="22.5" customHeight="1" spans="1:6">
      <c r="A7" s="26" t="s">
        <v>11</v>
      </c>
      <c r="B7" s="23">
        <f>'22政府性基金预算收入'!C7</f>
        <v>0</v>
      </c>
      <c r="C7" s="23">
        <f>'22政府性基金预算收入'!D7</f>
        <v>0</v>
      </c>
      <c r="D7" s="24"/>
      <c r="E7" s="25" t="str">
        <f t="shared" ref="E7:E30" si="0">IF(AND(D7&gt;0,B7&gt;0)=TRUE,D7/B7*100-100,"")</f>
        <v/>
      </c>
      <c r="F7" s="25" t="str">
        <f t="shared" ref="F7:F30" si="1">IF(AND(D7&gt;0,C7&gt;0)=TRUE,D7/C7*100-100,"")</f>
        <v/>
      </c>
    </row>
    <row r="8" s="1" customFormat="1" ht="22.5" customHeight="1" spans="1:6">
      <c r="A8" s="26" t="s">
        <v>12</v>
      </c>
      <c r="B8" s="23">
        <f>'22政府性基金预算收入'!C8</f>
        <v>0</v>
      </c>
      <c r="C8" s="23">
        <f>'22政府性基金预算收入'!D8</f>
        <v>0</v>
      </c>
      <c r="D8" s="24"/>
      <c r="E8" s="25" t="str">
        <f t="shared" si="0"/>
        <v/>
      </c>
      <c r="F8" s="25" t="str">
        <f t="shared" si="1"/>
        <v/>
      </c>
    </row>
    <row r="9" s="1" customFormat="1" ht="22.5" customHeight="1" spans="1:6">
      <c r="A9" s="26" t="s">
        <v>13</v>
      </c>
      <c r="B9" s="23">
        <f>'22政府性基金预算收入'!C9</f>
        <v>0</v>
      </c>
      <c r="C9" s="23">
        <f>'22政府性基金预算收入'!D9</f>
        <v>0</v>
      </c>
      <c r="D9" s="24"/>
      <c r="E9" s="25" t="str">
        <f t="shared" si="0"/>
        <v/>
      </c>
      <c r="F9" s="25" t="str">
        <f t="shared" si="1"/>
        <v/>
      </c>
    </row>
    <row r="10" s="1" customFormat="1" ht="22.5" customHeight="1" spans="1:6">
      <c r="A10" s="27" t="s">
        <v>14</v>
      </c>
      <c r="B10" s="23">
        <f>'22政府性基金预算收入'!C10</f>
        <v>0</v>
      </c>
      <c r="C10" s="23">
        <f>'22政府性基金预算收入'!D10</f>
        <v>0</v>
      </c>
      <c r="D10" s="24"/>
      <c r="E10" s="25" t="str">
        <f t="shared" si="0"/>
        <v/>
      </c>
      <c r="F10" s="25" t="str">
        <f t="shared" si="1"/>
        <v/>
      </c>
    </row>
    <row r="11" s="1" customFormat="1" ht="22.5" customHeight="1" spans="1:6">
      <c r="A11" s="27" t="s">
        <v>15</v>
      </c>
      <c r="B11" s="23">
        <f>'22政府性基金预算收入'!C11</f>
        <v>0</v>
      </c>
      <c r="C11" s="23">
        <f>'22政府性基金预算收入'!D11</f>
        <v>0</v>
      </c>
      <c r="D11" s="28"/>
      <c r="E11" s="25" t="str">
        <f t="shared" si="0"/>
        <v/>
      </c>
      <c r="F11" s="25" t="str">
        <f t="shared" si="1"/>
        <v/>
      </c>
    </row>
    <row r="12" s="1" customFormat="1" ht="22.5" customHeight="1" spans="1:6">
      <c r="A12" s="27" t="s">
        <v>16</v>
      </c>
      <c r="B12" s="23">
        <f>'22政府性基金预算收入'!C12</f>
        <v>0</v>
      </c>
      <c r="C12" s="23">
        <f>'22政府性基金预算收入'!D12</f>
        <v>0</v>
      </c>
      <c r="D12" s="28"/>
      <c r="E12" s="25" t="str">
        <f t="shared" si="0"/>
        <v/>
      </c>
      <c r="F12" s="25" t="str">
        <f t="shared" si="1"/>
        <v/>
      </c>
    </row>
    <row r="13" s="1" customFormat="1" ht="22.5" customHeight="1" spans="1:6">
      <c r="A13" s="27" t="s">
        <v>17</v>
      </c>
      <c r="B13" s="23">
        <f>SUM(B14:B18)</f>
        <v>107983</v>
      </c>
      <c r="C13" s="23">
        <f>SUM(C14:C18)</f>
        <v>102846</v>
      </c>
      <c r="D13" s="23">
        <f>SUM(D14:D18)</f>
        <v>108580</v>
      </c>
      <c r="E13" s="25">
        <f t="shared" si="0"/>
        <v>0.552864802793039</v>
      </c>
      <c r="F13" s="25">
        <f t="shared" si="1"/>
        <v>5.5753262158956</v>
      </c>
    </row>
    <row r="14" s="1" customFormat="1" ht="22.5" customHeight="1" spans="1:6">
      <c r="A14" s="27" t="s">
        <v>18</v>
      </c>
      <c r="B14" s="23">
        <f>'22政府性基金预算收入'!C14</f>
        <v>107983</v>
      </c>
      <c r="C14" s="23">
        <f>'22政府性基金预算收入'!D14</f>
        <v>103648</v>
      </c>
      <c r="D14" s="28">
        <f>108580+1502</f>
        <v>110082</v>
      </c>
      <c r="E14" s="25">
        <f t="shared" si="0"/>
        <v>1.94382449089207</v>
      </c>
      <c r="F14" s="25">
        <f t="shared" si="1"/>
        <v>6.20754862611916</v>
      </c>
    </row>
    <row r="15" s="1" customFormat="1" ht="22.5" customHeight="1" spans="1:6">
      <c r="A15" s="27" t="s">
        <v>19</v>
      </c>
      <c r="B15" s="23">
        <f>'22政府性基金预算收入'!C15</f>
        <v>0</v>
      </c>
      <c r="C15" s="23">
        <f>'22政府性基金预算收入'!D15</f>
        <v>0</v>
      </c>
      <c r="D15" s="28"/>
      <c r="E15" s="25" t="str">
        <f t="shared" si="0"/>
        <v/>
      </c>
      <c r="F15" s="25" t="str">
        <f t="shared" si="1"/>
        <v/>
      </c>
    </row>
    <row r="16" s="1" customFormat="1" ht="22.5" customHeight="1" spans="1:6">
      <c r="A16" s="27" t="s">
        <v>20</v>
      </c>
      <c r="B16" s="23">
        <f>'22政府性基金预算收入'!C16</f>
        <v>0</v>
      </c>
      <c r="C16" s="23">
        <f>'22政府性基金预算收入'!D16</f>
        <v>0</v>
      </c>
      <c r="D16" s="28"/>
      <c r="E16" s="25" t="str">
        <f t="shared" si="0"/>
        <v/>
      </c>
      <c r="F16" s="25" t="str">
        <f t="shared" si="1"/>
        <v/>
      </c>
    </row>
    <row r="17" s="1" customFormat="1" ht="22.5" customHeight="1" spans="1:6">
      <c r="A17" s="27" t="s">
        <v>21</v>
      </c>
      <c r="B17" s="23">
        <f>'22政府性基金预算收入'!C17</f>
        <v>0</v>
      </c>
      <c r="C17" s="23">
        <f>'22政府性基金预算收入'!D17</f>
        <v>-802</v>
      </c>
      <c r="D17" s="28">
        <v>-1502</v>
      </c>
      <c r="E17" s="25" t="str">
        <f t="shared" si="0"/>
        <v/>
      </c>
      <c r="F17" s="25" t="str">
        <f t="shared" si="1"/>
        <v/>
      </c>
    </row>
    <row r="18" s="1" customFormat="1" ht="22.5" customHeight="1" spans="1:6">
      <c r="A18" s="27" t="s">
        <v>22</v>
      </c>
      <c r="B18" s="23">
        <f>'22政府性基金预算收入'!C18</f>
        <v>0</v>
      </c>
      <c r="C18" s="23">
        <f>'22政府性基金预算收入'!D18</f>
        <v>0</v>
      </c>
      <c r="D18" s="28"/>
      <c r="E18" s="25" t="str">
        <f t="shared" si="0"/>
        <v/>
      </c>
      <c r="F18" s="25" t="str">
        <f t="shared" si="1"/>
        <v/>
      </c>
    </row>
    <row r="19" s="1" customFormat="1" ht="22.5" customHeight="1" spans="1:6">
      <c r="A19" s="27" t="s">
        <v>23</v>
      </c>
      <c r="B19" s="23">
        <f>'22政府性基金预算收入'!C19</f>
        <v>0</v>
      </c>
      <c r="C19" s="23">
        <f>'22政府性基金预算收入'!D19</f>
        <v>0</v>
      </c>
      <c r="D19" s="24"/>
      <c r="E19" s="25" t="str">
        <f t="shared" si="0"/>
        <v/>
      </c>
      <c r="F19" s="25" t="str">
        <f t="shared" si="1"/>
        <v/>
      </c>
    </row>
    <row r="20" s="1" customFormat="1" ht="22.5" customHeight="1" spans="1:6">
      <c r="A20" s="27" t="s">
        <v>24</v>
      </c>
      <c r="B20" s="23">
        <f>SUM(B21:B22)</f>
        <v>0</v>
      </c>
      <c r="C20" s="23">
        <f>SUM(C21:C22)</f>
        <v>0</v>
      </c>
      <c r="D20" s="24"/>
      <c r="E20" s="25" t="str">
        <f t="shared" si="0"/>
        <v/>
      </c>
      <c r="F20" s="25" t="str">
        <f t="shared" si="1"/>
        <v/>
      </c>
    </row>
    <row r="21" s="1" customFormat="1" ht="22.5" customHeight="1" spans="1:6">
      <c r="A21" s="27" t="s">
        <v>25</v>
      </c>
      <c r="B21" s="23">
        <f>'22政府性基金预算收入'!C21</f>
        <v>0</v>
      </c>
      <c r="C21" s="23">
        <f>'22政府性基金预算收入'!D21</f>
        <v>0</v>
      </c>
      <c r="D21" s="28"/>
      <c r="E21" s="25" t="str">
        <f t="shared" si="0"/>
        <v/>
      </c>
      <c r="F21" s="25" t="str">
        <f t="shared" si="1"/>
        <v/>
      </c>
    </row>
    <row r="22" s="1" customFormat="1" ht="22.5" customHeight="1" spans="1:6">
      <c r="A22" s="27" t="s">
        <v>26</v>
      </c>
      <c r="B22" s="23">
        <f>'22政府性基金预算收入'!C22</f>
        <v>0</v>
      </c>
      <c r="C22" s="23">
        <f>'22政府性基金预算收入'!D22</f>
        <v>0</v>
      </c>
      <c r="D22" s="28"/>
      <c r="E22" s="25" t="str">
        <f t="shared" si="0"/>
        <v/>
      </c>
      <c r="F22" s="25" t="str">
        <f t="shared" si="1"/>
        <v/>
      </c>
    </row>
    <row r="23" s="4" customFormat="1" ht="22.5" customHeight="1" spans="1:7">
      <c r="A23" s="27" t="s">
        <v>27</v>
      </c>
      <c r="B23" s="23">
        <f>'22政府性基金预算收入'!C23</f>
        <v>2600</v>
      </c>
      <c r="C23" s="23">
        <f>'22政府性基金预算收入'!D23</f>
        <v>2500</v>
      </c>
      <c r="D23" s="24">
        <v>3000</v>
      </c>
      <c r="E23" s="25">
        <f t="shared" si="0"/>
        <v>15.3846153846154</v>
      </c>
      <c r="F23" s="25">
        <f t="shared" si="1"/>
        <v>20</v>
      </c>
      <c r="G23" s="1"/>
    </row>
    <row r="24" s="1" customFormat="1" ht="22.5" customHeight="1" spans="1:6">
      <c r="A24" s="27" t="s">
        <v>28</v>
      </c>
      <c r="B24" s="23">
        <f>'22政府性基金预算收入'!C24</f>
        <v>0</v>
      </c>
      <c r="C24" s="23">
        <f>'22政府性基金预算收入'!D24</f>
        <v>0</v>
      </c>
      <c r="D24" s="24"/>
      <c r="E24" s="25" t="str">
        <f t="shared" si="0"/>
        <v/>
      </c>
      <c r="F24" s="25" t="str">
        <f t="shared" si="1"/>
        <v/>
      </c>
    </row>
    <row r="25" s="1" customFormat="1" ht="22.5" customHeight="1" spans="1:6">
      <c r="A25" s="27" t="s">
        <v>29</v>
      </c>
      <c r="B25" s="23">
        <f>'22政府性基金预算收入'!C25</f>
        <v>0</v>
      </c>
      <c r="C25" s="23">
        <f>'22政府性基金预算收入'!D25</f>
        <v>0</v>
      </c>
      <c r="D25" s="24"/>
      <c r="E25" s="25" t="str">
        <f t="shared" si="0"/>
        <v/>
      </c>
      <c r="F25" s="25" t="str">
        <f t="shared" si="1"/>
        <v/>
      </c>
    </row>
    <row r="26" s="1" customFormat="1" ht="22.5" customHeight="1" spans="1:6">
      <c r="A26" s="27" t="s">
        <v>30</v>
      </c>
      <c r="B26" s="23">
        <f>'22政府性基金预算收入'!C26</f>
        <v>0</v>
      </c>
      <c r="C26" s="23">
        <f>'22政府性基金预算收入'!D26</f>
        <v>0</v>
      </c>
      <c r="D26" s="24"/>
      <c r="E26" s="25" t="str">
        <f t="shared" si="0"/>
        <v/>
      </c>
      <c r="F26" s="25" t="str">
        <f t="shared" si="1"/>
        <v/>
      </c>
    </row>
    <row r="27" s="1" customFormat="1" ht="22.5" customHeight="1" spans="1:6">
      <c r="A27" s="27" t="s">
        <v>31</v>
      </c>
      <c r="B27" s="23">
        <f>'22政府性基金预算收入'!C27</f>
        <v>400</v>
      </c>
      <c r="C27" s="23">
        <f>'22政府性基金预算收入'!D27</f>
        <v>263</v>
      </c>
      <c r="D27" s="24">
        <v>320</v>
      </c>
      <c r="E27" s="25">
        <f t="shared" si="0"/>
        <v>-20</v>
      </c>
      <c r="F27" s="25">
        <f t="shared" si="1"/>
        <v>21.6730038022814</v>
      </c>
    </row>
    <row r="28" s="1" customFormat="1" ht="22.5" customHeight="1" spans="1:6">
      <c r="A28" s="27" t="s">
        <v>32</v>
      </c>
      <c r="B28" s="23">
        <f>'22政府性基金预算收入'!C28</f>
        <v>0</v>
      </c>
      <c r="C28" s="23">
        <f>'22政府性基金预算收入'!D28</f>
        <v>0</v>
      </c>
      <c r="D28" s="24"/>
      <c r="E28" s="25" t="str">
        <f t="shared" si="0"/>
        <v/>
      </c>
      <c r="F28" s="25" t="str">
        <f t="shared" si="1"/>
        <v/>
      </c>
    </row>
    <row r="29" s="1" customFormat="1" ht="22.5" customHeight="1" spans="1:6">
      <c r="A29" s="27" t="s">
        <v>33</v>
      </c>
      <c r="B29" s="23">
        <f>'22政府性基金预算收入'!C29</f>
        <v>0</v>
      </c>
      <c r="C29" s="23">
        <f>'22政府性基金预算收入'!D29</f>
        <v>0</v>
      </c>
      <c r="D29" s="24"/>
      <c r="E29" s="25" t="str">
        <f t="shared" si="0"/>
        <v/>
      </c>
      <c r="F29" s="25" t="str">
        <f t="shared" si="1"/>
        <v/>
      </c>
    </row>
    <row r="30" s="1" customFormat="1" ht="22.5" customHeight="1" spans="1:6">
      <c r="A30" s="27" t="s">
        <v>34</v>
      </c>
      <c r="B30" s="23">
        <f>'22政府性基金预算收入'!C30</f>
        <v>3318</v>
      </c>
      <c r="C30" s="23">
        <f>'22政府性基金预算收入'!D30</f>
        <v>3735</v>
      </c>
      <c r="D30" s="24">
        <f>4763+80</f>
        <v>4843</v>
      </c>
      <c r="E30" s="25">
        <f t="shared" si="0"/>
        <v>45.961422543701</v>
      </c>
      <c r="F30" s="25">
        <f t="shared" si="1"/>
        <v>29.665327978581</v>
      </c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>
    <pageSetUpPr fitToPage="1"/>
  </sheetPr>
  <dimension ref="A1:G18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D9" sqref="D9"/>
    </sheetView>
  </sheetViews>
  <sheetFormatPr defaultColWidth="6.125" defaultRowHeight="14.25" customHeight="1" outlineLevelCol="6"/>
  <cols>
    <col min="1" max="1" width="37.625" style="5" customWidth="1"/>
    <col min="2" max="3" width="12.125" style="6" customWidth="1"/>
    <col min="4" max="6" width="12.125" style="5" customWidth="1"/>
    <col min="7" max="7" width="8" style="5" customWidth="1"/>
    <col min="8" max="8" width="8.625" style="5" customWidth="1"/>
    <col min="9" max="9" width="8" style="5" customWidth="1"/>
    <col min="10" max="10" width="6.875" style="5" customWidth="1"/>
    <col min="11" max="12" width="6.125" style="5"/>
    <col min="13" max="13" width="6.875" style="5" customWidth="1"/>
    <col min="14" max="16384" width="6.125" style="5"/>
  </cols>
  <sheetData>
    <row r="1" s="1" customFormat="1" ht="39.95" customHeight="1" spans="1:3">
      <c r="A1" s="7" t="s">
        <v>62</v>
      </c>
      <c r="B1" s="8"/>
      <c r="C1" s="8"/>
    </row>
    <row r="2" s="2" customFormat="1" ht="30.95" customHeight="1" spans="1:6">
      <c r="A2" s="9" t="s">
        <v>63</v>
      </c>
      <c r="B2" s="10"/>
      <c r="C2" s="10"/>
      <c r="D2" s="9"/>
      <c r="E2" s="9"/>
      <c r="F2" s="9"/>
    </row>
    <row r="3" s="1" customFormat="1" ht="22.5" customHeight="1" spans="1:6">
      <c r="A3" s="11"/>
      <c r="B3" s="8"/>
      <c r="C3" s="8"/>
      <c r="D3" s="12" t="s">
        <v>2</v>
      </c>
      <c r="E3" s="12"/>
      <c r="F3" s="12"/>
    </row>
    <row r="4" s="3" customFormat="1" ht="31.9" customHeight="1" spans="1:6">
      <c r="A4" s="13" t="s">
        <v>37</v>
      </c>
      <c r="B4" s="14" t="s">
        <v>64</v>
      </c>
      <c r="C4" s="14" t="s">
        <v>57</v>
      </c>
      <c r="D4" s="15" t="s">
        <v>58</v>
      </c>
      <c r="E4" s="16" t="s">
        <v>59</v>
      </c>
      <c r="F4" s="17"/>
    </row>
    <row r="5" s="4" customFormat="1" ht="52.15" customHeight="1" spans="1:6">
      <c r="A5" s="13"/>
      <c r="B5" s="14"/>
      <c r="C5" s="14"/>
      <c r="D5" s="15"/>
      <c r="E5" s="15" t="s">
        <v>65</v>
      </c>
      <c r="F5" s="15" t="s">
        <v>61</v>
      </c>
    </row>
    <row r="6" s="1" customFormat="1" ht="22.5" customHeight="1" spans="1:6">
      <c r="A6" s="18" t="s">
        <v>40</v>
      </c>
      <c r="B6" s="19">
        <f>SUM(B7:B18)</f>
        <v>100322</v>
      </c>
      <c r="C6" s="19">
        <f>SUM(C7:C18)</f>
        <v>143517</v>
      </c>
      <c r="D6" s="20">
        <f>SUM(D7:D18)</f>
        <v>117256</v>
      </c>
      <c r="E6" s="21">
        <f>IF(AND(D6&gt;0,B6&gt;0)=TRUE,D6/B6*100-100,"")</f>
        <v>16.8796475349375</v>
      </c>
      <c r="F6" s="21">
        <f>IF(AND(D6&gt;0,C6&gt;0)=TRUE,D6/C6*100-100,"")</f>
        <v>-18.2981807033313</v>
      </c>
    </row>
    <row r="7" s="1" customFormat="1" ht="22.5" customHeight="1" spans="1:6">
      <c r="A7" s="22" t="s">
        <v>41</v>
      </c>
      <c r="B7" s="23">
        <f>'22政府性基金预算支出'!C7</f>
        <v>0</v>
      </c>
      <c r="C7" s="23">
        <f>'22政府性基金预算支出'!D7</f>
        <v>0</v>
      </c>
      <c r="D7" s="24"/>
      <c r="E7" s="25" t="str">
        <f t="shared" ref="E7:E18" si="0">IF(AND(D7&gt;0,B7&gt;0)=TRUE,D7/B7*100-100,"")</f>
        <v/>
      </c>
      <c r="F7" s="25" t="str">
        <f t="shared" ref="F7:F18" si="1">IF(AND(D7&gt;0,C7&gt;0)=TRUE,D7/C7*100-100,"")</f>
        <v/>
      </c>
    </row>
    <row r="8" s="1" customFormat="1" ht="22.5" customHeight="1" spans="1:6">
      <c r="A8" s="22" t="s">
        <v>42</v>
      </c>
      <c r="B8" s="23">
        <f>'22政府性基金预算支出'!C8</f>
        <v>0</v>
      </c>
      <c r="C8" s="23">
        <f>'22政府性基金预算支出'!D8</f>
        <v>0</v>
      </c>
      <c r="D8" s="24"/>
      <c r="E8" s="25" t="str">
        <f t="shared" si="0"/>
        <v/>
      </c>
      <c r="F8" s="25" t="str">
        <f t="shared" si="1"/>
        <v/>
      </c>
    </row>
    <row r="9" s="1" customFormat="1" ht="22.5" customHeight="1" spans="1:6">
      <c r="A9" s="22" t="s">
        <v>43</v>
      </c>
      <c r="B9" s="23">
        <f>'22政府性基金预算支出'!C9</f>
        <v>0</v>
      </c>
      <c r="C9" s="23">
        <f>'22政府性基金预算支出'!D9</f>
        <v>142</v>
      </c>
      <c r="D9" s="24">
        <v>92</v>
      </c>
      <c r="E9" s="25" t="str">
        <f t="shared" si="0"/>
        <v/>
      </c>
      <c r="F9" s="25">
        <f t="shared" si="1"/>
        <v>-35.2112676056338</v>
      </c>
    </row>
    <row r="10" s="1" customFormat="1" ht="22.5" customHeight="1" spans="1:6">
      <c r="A10" s="22" t="s">
        <v>44</v>
      </c>
      <c r="B10" s="23">
        <f>'22政府性基金预算支出'!C10</f>
        <v>0</v>
      </c>
      <c r="C10" s="23">
        <f>'22政府性基金预算支出'!D10</f>
        <v>0</v>
      </c>
      <c r="D10" s="24"/>
      <c r="E10" s="25" t="str">
        <f t="shared" si="0"/>
        <v/>
      </c>
      <c r="F10" s="25" t="str">
        <f t="shared" si="1"/>
        <v/>
      </c>
    </row>
    <row r="11" s="1" customFormat="1" ht="22.5" customHeight="1" spans="1:6">
      <c r="A11" s="22" t="s">
        <v>45</v>
      </c>
      <c r="B11" s="23">
        <f>'22政府性基金预算支出'!C11</f>
        <v>96861</v>
      </c>
      <c r="C11" s="23">
        <f>'22政府性基金预算支出'!D11</f>
        <v>94133</v>
      </c>
      <c r="D11" s="24">
        <f>106408+320+2700+103+350-80+125+2250</f>
        <v>112176</v>
      </c>
      <c r="E11" s="25">
        <f t="shared" si="0"/>
        <v>15.8113172484282</v>
      </c>
      <c r="F11" s="25">
        <f t="shared" si="1"/>
        <v>19.1675607916459</v>
      </c>
    </row>
    <row r="12" s="1" customFormat="1" ht="22.5" customHeight="1" spans="1:6">
      <c r="A12" s="22" t="s">
        <v>46</v>
      </c>
      <c r="B12" s="23">
        <f>'22政府性基金预算支出'!C12</f>
        <v>0</v>
      </c>
      <c r="C12" s="23">
        <f>'22政府性基金预算支出'!D12</f>
        <v>0</v>
      </c>
      <c r="D12" s="24"/>
      <c r="E12" s="25" t="str">
        <f t="shared" si="0"/>
        <v/>
      </c>
      <c r="F12" s="25" t="str">
        <f t="shared" si="1"/>
        <v/>
      </c>
    </row>
    <row r="13" s="1" customFormat="1" ht="22.5" customHeight="1" spans="1:6">
      <c r="A13" s="22" t="s">
        <v>47</v>
      </c>
      <c r="B13" s="23">
        <f>'22政府性基金预算支出'!C13</f>
        <v>0</v>
      </c>
      <c r="C13" s="23">
        <f>'22政府性基金预算支出'!D13</f>
        <v>0</v>
      </c>
      <c r="D13" s="24"/>
      <c r="E13" s="25" t="str">
        <f t="shared" si="0"/>
        <v/>
      </c>
      <c r="F13" s="25" t="str">
        <f t="shared" si="1"/>
        <v/>
      </c>
    </row>
    <row r="14" s="1" customFormat="1" ht="22.5" customHeight="1" spans="1:6">
      <c r="A14" s="22" t="s">
        <v>66</v>
      </c>
      <c r="B14" s="23">
        <f>'22政府性基金预算支出'!C14</f>
        <v>0</v>
      </c>
      <c r="C14" s="23">
        <f>'22政府性基金预算支出'!D14</f>
        <v>0</v>
      </c>
      <c r="D14" s="24"/>
      <c r="E14" s="25" t="str">
        <f t="shared" si="0"/>
        <v/>
      </c>
      <c r="F14" s="25" t="str">
        <f t="shared" si="1"/>
        <v/>
      </c>
    </row>
    <row r="15" s="1" customFormat="1" ht="22.5" customHeight="1" spans="1:6">
      <c r="A15" s="22" t="s">
        <v>50</v>
      </c>
      <c r="B15" s="23">
        <f>'22政府性基金预算支出'!C16</f>
        <v>0</v>
      </c>
      <c r="C15" s="23">
        <f>'22政府性基金预算支出'!D16</f>
        <v>0</v>
      </c>
      <c r="D15" s="24"/>
      <c r="E15" s="25" t="str">
        <f t="shared" si="0"/>
        <v/>
      </c>
      <c r="F15" s="25" t="str">
        <f t="shared" si="1"/>
        <v/>
      </c>
    </row>
    <row r="16" s="1" customFormat="1" ht="22.5" customHeight="1" spans="1:6">
      <c r="A16" s="22" t="s">
        <v>51</v>
      </c>
      <c r="B16" s="23">
        <f>'22政府性基金预算支出'!C17</f>
        <v>63</v>
      </c>
      <c r="C16" s="23">
        <f>'22政府性基金预算支出'!D17</f>
        <v>45427</v>
      </c>
      <c r="D16" s="24">
        <v>65</v>
      </c>
      <c r="E16" s="25">
        <f t="shared" si="0"/>
        <v>3.17460317460319</v>
      </c>
      <c r="F16" s="25">
        <f t="shared" si="1"/>
        <v>-99.8569132894534</v>
      </c>
    </row>
    <row r="17" s="4" customFormat="1" ht="22.5" customHeight="1" spans="1:7">
      <c r="A17" s="22" t="s">
        <v>52</v>
      </c>
      <c r="B17" s="23">
        <f>'22政府性基金预算支出'!C18</f>
        <v>3398</v>
      </c>
      <c r="C17" s="23">
        <f>'22政府性基金预算支出'!D18</f>
        <v>3776</v>
      </c>
      <c r="D17" s="24">
        <f>4763+80</f>
        <v>4843</v>
      </c>
      <c r="E17" s="25">
        <f t="shared" si="0"/>
        <v>42.5250147145379</v>
      </c>
      <c r="F17" s="25">
        <f t="shared" si="1"/>
        <v>28.2574152542373</v>
      </c>
      <c r="G17" s="1"/>
    </row>
    <row r="18" s="1" customFormat="1" ht="22.5" customHeight="1" spans="1:6">
      <c r="A18" s="22" t="s">
        <v>53</v>
      </c>
      <c r="B18" s="23">
        <f>'22政府性基金预算支出'!C19</f>
        <v>0</v>
      </c>
      <c r="C18" s="23">
        <f>'22政府性基金预算支出'!D19</f>
        <v>39</v>
      </c>
      <c r="D18" s="24">
        <v>80</v>
      </c>
      <c r="E18" s="25" t="str">
        <f t="shared" si="0"/>
        <v/>
      </c>
      <c r="F18" s="25">
        <f t="shared" si="1"/>
        <v>105.128205128205</v>
      </c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22政府性基金预算收入</vt:lpstr>
      <vt:lpstr>22政府性基金预算支出</vt:lpstr>
      <vt:lpstr>23政府性基金预算收入</vt:lpstr>
      <vt:lpstr>23政府性基金预算支出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过云雨</cp:lastModifiedBy>
  <dcterms:created xsi:type="dcterms:W3CDTF">2014-01-02T13:07:00Z</dcterms:created>
  <cp:lastPrinted>2022-01-06T09:02:00Z</cp:lastPrinted>
  <dcterms:modified xsi:type="dcterms:W3CDTF">2023-04-25T01:30:04Z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FE80794AABE940CF8634A7B786E8C8BA_13</vt:lpwstr>
  </property>
  <property fmtid="{D5CDD505-2E9C-101B-9397-08002B2CF9AE}" pid="3" name="KSOProductBuildVer">
    <vt:lpwstr>2052-11.1.0.14036</vt:lpwstr>
  </property>
</Properties>
</file>